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ani\Kuliah\SKRIPSII\Bismillah Skripsi\"/>
    </mc:Choice>
  </mc:AlternateContent>
  <bookViews>
    <workbookView xWindow="0" yWindow="0" windowWidth="20490" windowHeight="7620" activeTab="2"/>
  </bookViews>
  <sheets>
    <sheet name="OEE" sheetId="3" r:id="rId1"/>
    <sheet name="FMEA" sheetId="4" r:id="rId2"/>
    <sheet name="RCA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5" l="1"/>
  <c r="L12" i="5"/>
  <c r="L11" i="5"/>
  <c r="L10" i="5"/>
  <c r="G2" i="4"/>
  <c r="G13" i="4"/>
  <c r="G12" i="4"/>
  <c r="G11" i="4"/>
  <c r="G10" i="4"/>
  <c r="G9" i="4"/>
  <c r="G8" i="4"/>
  <c r="G7" i="4"/>
  <c r="G6" i="4"/>
  <c r="G5" i="4"/>
  <c r="G4" i="4"/>
  <c r="G3" i="4"/>
  <c r="AF5" i="3"/>
  <c r="AF6" i="3"/>
  <c r="AF7" i="3"/>
  <c r="AH7" i="3" s="1"/>
  <c r="AF8" i="3"/>
  <c r="AF9" i="3"/>
  <c r="AF4" i="3"/>
  <c r="AE5" i="3"/>
  <c r="AE6" i="3"/>
  <c r="AE7" i="3"/>
  <c r="AE8" i="3"/>
  <c r="AE9" i="3"/>
  <c r="AE4" i="3"/>
  <c r="AD5" i="3"/>
  <c r="AD6" i="3"/>
  <c r="AD7" i="3"/>
  <c r="AD8" i="3"/>
  <c r="AD9" i="3"/>
  <c r="AD4" i="3"/>
  <c r="AH9" i="3"/>
  <c r="AG9" i="3"/>
  <c r="AG8" i="3"/>
  <c r="AG7" i="3"/>
  <c r="AG6" i="3"/>
  <c r="AH5" i="3"/>
  <c r="AG5" i="3"/>
  <c r="AH4" i="3"/>
  <c r="AG4" i="3"/>
  <c r="AG10" i="3" s="1"/>
  <c r="AG11" i="3" s="1"/>
  <c r="X11" i="3"/>
  <c r="X10" i="3"/>
  <c r="AA4" i="3"/>
  <c r="X4" i="3"/>
  <c r="S4" i="3"/>
  <c r="P5" i="3"/>
  <c r="P6" i="3"/>
  <c r="P7" i="3"/>
  <c r="P8" i="3"/>
  <c r="P9" i="3"/>
  <c r="P10" i="3"/>
  <c r="P11" i="3" s="1"/>
  <c r="P4" i="3"/>
  <c r="N5" i="3"/>
  <c r="N6" i="3"/>
  <c r="N7" i="3"/>
  <c r="N8" i="3"/>
  <c r="N9" i="3"/>
  <c r="N4" i="3"/>
  <c r="O35" i="3"/>
  <c r="O36" i="3"/>
  <c r="O37" i="3"/>
  <c r="O38" i="3"/>
  <c r="O39" i="3"/>
  <c r="O34" i="3"/>
  <c r="N35" i="3"/>
  <c r="N36" i="3"/>
  <c r="N37" i="3"/>
  <c r="N38" i="3"/>
  <c r="N39" i="3"/>
  <c r="N34" i="3"/>
  <c r="M35" i="3"/>
  <c r="M36" i="3"/>
  <c r="M37" i="3"/>
  <c r="M38" i="3"/>
  <c r="M39" i="3"/>
  <c r="M34" i="3"/>
  <c r="O26" i="3"/>
  <c r="O27" i="3"/>
  <c r="O28" i="3"/>
  <c r="O29" i="3"/>
  <c r="O30" i="3"/>
  <c r="O25" i="3"/>
  <c r="N26" i="3"/>
  <c r="N27" i="3"/>
  <c r="N28" i="3"/>
  <c r="N29" i="3"/>
  <c r="N30" i="3"/>
  <c r="N25" i="3"/>
  <c r="M26" i="3"/>
  <c r="M27" i="3"/>
  <c r="M28" i="3"/>
  <c r="M29" i="3"/>
  <c r="M30" i="3"/>
  <c r="M25" i="3"/>
  <c r="O17" i="3"/>
  <c r="O18" i="3"/>
  <c r="O19" i="3"/>
  <c r="O20" i="3"/>
  <c r="O21" i="3"/>
  <c r="O16" i="3"/>
  <c r="N17" i="3"/>
  <c r="N18" i="3"/>
  <c r="N19" i="3"/>
  <c r="N20" i="3"/>
  <c r="N21" i="3"/>
  <c r="N16" i="3"/>
  <c r="M17" i="3"/>
  <c r="M18" i="3"/>
  <c r="M19" i="3"/>
  <c r="M20" i="3"/>
  <c r="M21" i="3"/>
  <c r="M16" i="3"/>
  <c r="O4" i="3"/>
  <c r="M5" i="3"/>
  <c r="M6" i="3"/>
  <c r="M7" i="3"/>
  <c r="M8" i="3"/>
  <c r="M9" i="3"/>
  <c r="M4" i="3"/>
  <c r="J11" i="3"/>
  <c r="J5" i="3"/>
  <c r="J6" i="3"/>
  <c r="J7" i="3"/>
  <c r="J8" i="3"/>
  <c r="J9" i="3"/>
  <c r="J4" i="3"/>
  <c r="I5" i="3"/>
  <c r="I6" i="3"/>
  <c r="I7" i="3"/>
  <c r="I8" i="3"/>
  <c r="I9" i="3"/>
  <c r="I4" i="3"/>
  <c r="H5" i="3"/>
  <c r="H6" i="3"/>
  <c r="H7" i="3"/>
  <c r="H8" i="3"/>
  <c r="H9" i="3"/>
  <c r="H4" i="3"/>
  <c r="G5" i="3"/>
  <c r="G6" i="3"/>
  <c r="G7" i="3"/>
  <c r="G8" i="3"/>
  <c r="G9" i="3"/>
  <c r="G4" i="3"/>
  <c r="S9" i="3"/>
  <c r="U9" i="3" s="1"/>
  <c r="Z9" i="3" s="1"/>
  <c r="S7" i="3"/>
  <c r="S5" i="3"/>
  <c r="U5" i="3" s="1"/>
  <c r="Z5" i="3" s="1"/>
  <c r="D31" i="3"/>
  <c r="D32" i="3"/>
  <c r="D33" i="3"/>
  <c r="D34" i="3"/>
  <c r="D35" i="3"/>
  <c r="D30" i="3"/>
  <c r="C31" i="3"/>
  <c r="C32" i="3"/>
  <c r="C33" i="3"/>
  <c r="C34" i="3"/>
  <c r="C35" i="3"/>
  <c r="C30" i="3"/>
  <c r="B31" i="3"/>
  <c r="B32" i="3"/>
  <c r="B33" i="3"/>
  <c r="B34" i="3"/>
  <c r="B35" i="3"/>
  <c r="B30" i="3"/>
  <c r="D22" i="3"/>
  <c r="D23" i="3"/>
  <c r="D24" i="3"/>
  <c r="D25" i="3"/>
  <c r="D26" i="3"/>
  <c r="D21" i="3"/>
  <c r="B22" i="3"/>
  <c r="B23" i="3"/>
  <c r="B24" i="3"/>
  <c r="B25" i="3"/>
  <c r="B26" i="3"/>
  <c r="B21" i="3"/>
  <c r="D13" i="3"/>
  <c r="D14" i="3"/>
  <c r="D15" i="3"/>
  <c r="D16" i="3"/>
  <c r="D17" i="3"/>
  <c r="D12" i="3"/>
  <c r="B13" i="3"/>
  <c r="B14" i="3"/>
  <c r="B15" i="3"/>
  <c r="B16" i="3"/>
  <c r="B17" i="3"/>
  <c r="B12" i="3"/>
  <c r="AH6" i="3" l="1"/>
  <c r="AH10" i="3" s="1"/>
  <c r="AH11" i="3" s="1"/>
  <c r="AH8" i="3"/>
  <c r="U7" i="3"/>
  <c r="Z7" i="3" s="1"/>
  <c r="O5" i="3"/>
  <c r="X5" i="3"/>
  <c r="X6" i="3"/>
  <c r="O6" i="3"/>
  <c r="O7" i="3"/>
  <c r="X7" i="3"/>
  <c r="X8" i="3"/>
  <c r="O8" i="3"/>
  <c r="O9" i="3"/>
  <c r="X9" i="3"/>
  <c r="Y7" i="3"/>
  <c r="U4" i="3"/>
  <c r="S6" i="3"/>
  <c r="U6" i="3" s="1"/>
  <c r="Z6" i="3" s="1"/>
  <c r="S8" i="3"/>
  <c r="U8" i="3" s="1"/>
  <c r="Z8" i="3" s="1"/>
  <c r="Y6" i="3" l="1"/>
  <c r="AA6" i="3" s="1"/>
  <c r="Y5" i="3"/>
  <c r="AA5" i="3" s="1"/>
  <c r="Y8" i="3"/>
  <c r="AA8" i="3" s="1"/>
  <c r="Y4" i="3"/>
  <c r="Z4" i="3"/>
  <c r="Z10" i="3" s="1"/>
  <c r="Z11" i="3" s="1"/>
  <c r="U10" i="3"/>
  <c r="U11" i="3" s="1"/>
  <c r="AA7" i="3"/>
  <c r="Y9" i="3"/>
  <c r="AA9" i="3" s="1"/>
  <c r="J10" i="3"/>
  <c r="Y10" i="3" l="1"/>
  <c r="Y11" i="3" s="1"/>
  <c r="AA10" i="3"/>
  <c r="AA11" i="3" s="1"/>
</calcChain>
</file>

<file path=xl/sharedStrings.xml><?xml version="1.0" encoding="utf-8"?>
<sst xmlns="http://schemas.openxmlformats.org/spreadsheetml/2006/main" count="203" uniqueCount="105">
  <si>
    <t>AVAILABILITY</t>
  </si>
  <si>
    <t>Periode</t>
  </si>
  <si>
    <t>Loading Time</t>
  </si>
  <si>
    <t>Operation Time</t>
  </si>
  <si>
    <t>Availability</t>
  </si>
  <si>
    <t>April</t>
  </si>
  <si>
    <t>Mei</t>
  </si>
  <si>
    <t>Juni</t>
  </si>
  <si>
    <t>Juli</t>
  </si>
  <si>
    <t>Agustus</t>
  </si>
  <si>
    <t>September</t>
  </si>
  <si>
    <t>Total</t>
  </si>
  <si>
    <t>Average</t>
  </si>
  <si>
    <r>
      <rPr>
        <i/>
        <sz val="12"/>
        <color theme="1"/>
        <rFont val="Times New Roman"/>
        <family val="1"/>
      </rPr>
      <t>Downtime</t>
    </r>
    <r>
      <rPr>
        <sz val="12"/>
        <color theme="1"/>
        <rFont val="Times New Roman"/>
        <family val="1"/>
      </rPr>
      <t xml:space="preserve"> (Jam)</t>
    </r>
  </si>
  <si>
    <t xml:space="preserve">PERFORMANCE </t>
  </si>
  <si>
    <t xml:space="preserve">Performance </t>
  </si>
  <si>
    <r>
      <rPr>
        <i/>
        <sz val="12"/>
        <color theme="1"/>
        <rFont val="Times New Roman"/>
        <family val="1"/>
      </rPr>
      <t>Operation Time</t>
    </r>
    <r>
      <rPr>
        <sz val="12"/>
        <color theme="1"/>
        <rFont val="Times New Roman"/>
        <family val="1"/>
      </rPr>
      <t xml:space="preserve"> (Jam)</t>
    </r>
  </si>
  <si>
    <t>QUALITY</t>
  </si>
  <si>
    <t xml:space="preserve">Quality </t>
  </si>
  <si>
    <t>OEE</t>
  </si>
  <si>
    <t>A</t>
  </si>
  <si>
    <t>P</t>
  </si>
  <si>
    <t>Q</t>
  </si>
  <si>
    <r>
      <rPr>
        <i/>
        <sz val="12"/>
        <color theme="1"/>
        <rFont val="Times New Roman"/>
        <family val="1"/>
      </rPr>
      <t>Process Amount</t>
    </r>
    <r>
      <rPr>
        <sz val="12"/>
        <color theme="1"/>
        <rFont val="Times New Roman"/>
        <family val="1"/>
      </rPr>
      <t xml:space="preserve"> (pcs)</t>
    </r>
  </si>
  <si>
    <r>
      <rPr>
        <i/>
        <sz val="12"/>
        <color theme="1"/>
        <rFont val="Times New Roman"/>
        <family val="1"/>
      </rPr>
      <t>Defect Amount</t>
    </r>
    <r>
      <rPr>
        <sz val="12"/>
        <color theme="1"/>
        <rFont val="Times New Roman"/>
        <family val="1"/>
      </rPr>
      <t xml:space="preserve"> (pcs)</t>
    </r>
  </si>
  <si>
    <t>% Jam Kerja</t>
  </si>
  <si>
    <t>Cycle Time</t>
  </si>
  <si>
    <t>Ideal Cycle Time</t>
  </si>
  <si>
    <t>%JK</t>
  </si>
  <si>
    <r>
      <t xml:space="preserve">WOT atau </t>
    </r>
    <r>
      <rPr>
        <i/>
        <sz val="12"/>
        <rFont val="Times New Roman"/>
        <family val="1"/>
      </rPr>
      <t>Loading Time</t>
    </r>
    <r>
      <rPr>
        <sz val="12"/>
        <rFont val="Times New Roman"/>
        <family val="1"/>
      </rPr>
      <t xml:space="preserve"> (Jam)</t>
    </r>
  </si>
  <si>
    <t>Process Amount</t>
  </si>
  <si>
    <t>Available Time</t>
  </si>
  <si>
    <t>Breakdown</t>
  </si>
  <si>
    <r>
      <t>Available time</t>
    </r>
    <r>
      <rPr>
        <sz val="12"/>
        <color rgb="FF000000"/>
        <rFont val="Times New Roman"/>
        <family val="1"/>
      </rPr>
      <t xml:space="preserve"> (Jam)</t>
    </r>
  </si>
  <si>
    <r>
      <rPr>
        <i/>
        <sz val="12"/>
        <color rgb="FF000000"/>
        <rFont val="Times New Roman"/>
        <family val="1"/>
      </rPr>
      <t>Planned Downtime</t>
    </r>
    <r>
      <rPr>
        <sz val="12"/>
        <color rgb="FF000000"/>
        <rFont val="Times New Roman"/>
        <family val="1"/>
      </rPr>
      <t xml:space="preserve"> (Jam)</t>
    </r>
  </si>
  <si>
    <r>
      <t xml:space="preserve">Loading Time </t>
    </r>
    <r>
      <rPr>
        <sz val="12"/>
        <color rgb="FF000000"/>
        <rFont val="Times New Roman"/>
        <family val="1"/>
      </rPr>
      <t>(Jam)</t>
    </r>
  </si>
  <si>
    <r>
      <t xml:space="preserve">Breakdown </t>
    </r>
    <r>
      <rPr>
        <sz val="12"/>
        <color rgb="FF000000"/>
        <rFont val="Times New Roman"/>
        <family val="1"/>
      </rPr>
      <t>(Jam)</t>
    </r>
  </si>
  <si>
    <r>
      <t>Set up and Adjustment</t>
    </r>
    <r>
      <rPr>
        <sz val="12"/>
        <color rgb="FF000000"/>
        <rFont val="Times New Roman"/>
        <family val="1"/>
      </rPr>
      <t xml:space="preserve"> (Jam)</t>
    </r>
  </si>
  <si>
    <r>
      <t xml:space="preserve">Downtime </t>
    </r>
    <r>
      <rPr>
        <sz val="12"/>
        <color rgb="FF000000"/>
        <rFont val="Times New Roman"/>
        <family val="1"/>
      </rPr>
      <t>(Jam)</t>
    </r>
  </si>
  <si>
    <r>
      <rPr>
        <i/>
        <sz val="12"/>
        <color rgb="FF000000"/>
        <rFont val="Times New Roman"/>
        <family val="1"/>
      </rPr>
      <t>Loading time</t>
    </r>
    <r>
      <rPr>
        <sz val="12"/>
        <color rgb="FF000000"/>
        <rFont val="Times New Roman"/>
        <family val="1"/>
      </rPr>
      <t xml:space="preserve"> (Jam)</t>
    </r>
  </si>
  <si>
    <r>
      <t>Downtime</t>
    </r>
    <r>
      <rPr>
        <sz val="12"/>
        <color rgb="FF000000"/>
        <rFont val="Times New Roman"/>
        <family val="1"/>
      </rPr>
      <t xml:space="preserve"> (Jam)</t>
    </r>
  </si>
  <si>
    <r>
      <t>Operation Time</t>
    </r>
    <r>
      <rPr>
        <sz val="12"/>
        <color rgb="FF000000"/>
        <rFont val="Times New Roman"/>
        <family val="1"/>
      </rPr>
      <t xml:space="preserve"> (Jam)</t>
    </r>
  </si>
  <si>
    <t>Breakdown Losses</t>
  </si>
  <si>
    <t>Set Up Losses</t>
  </si>
  <si>
    <r>
      <rPr>
        <i/>
        <sz val="12"/>
        <color theme="1"/>
        <rFont val="Times New Roman"/>
        <family val="1"/>
      </rPr>
      <t>Breakdown</t>
    </r>
    <r>
      <rPr>
        <sz val="12"/>
        <color theme="1"/>
        <rFont val="Times New Roman"/>
        <family val="1"/>
      </rPr>
      <t xml:space="preserve"> (Jam)</t>
    </r>
  </si>
  <si>
    <r>
      <t xml:space="preserve">Perhitungan </t>
    </r>
    <r>
      <rPr>
        <i/>
        <sz val="12"/>
        <color theme="1"/>
        <rFont val="Times New Roman"/>
        <family val="1"/>
      </rPr>
      <t>Ideal Cycle Time</t>
    </r>
  </si>
  <si>
    <r>
      <t xml:space="preserve"> </t>
    </r>
    <r>
      <rPr>
        <i/>
        <sz val="12"/>
        <color theme="1"/>
        <rFont val="Times New Roman"/>
        <family val="1"/>
      </rPr>
      <t>Process Amount</t>
    </r>
    <r>
      <rPr>
        <sz val="12"/>
        <color theme="1"/>
        <rFont val="Times New Roman"/>
        <family val="1"/>
      </rPr>
      <t xml:space="preserve"> (pcs)</t>
    </r>
  </si>
  <si>
    <r>
      <rPr>
        <i/>
        <sz val="12"/>
        <color theme="1"/>
        <rFont val="Times New Roman"/>
        <family val="1"/>
      </rPr>
      <t>Ideal Cycle Time</t>
    </r>
    <r>
      <rPr>
        <sz val="12"/>
        <color theme="1"/>
        <rFont val="Times New Roman"/>
        <family val="1"/>
      </rPr>
      <t xml:space="preserve"> (Jam/pcs)</t>
    </r>
  </si>
  <si>
    <r>
      <t xml:space="preserve">Total </t>
    </r>
    <r>
      <rPr>
        <i/>
        <sz val="12"/>
        <rFont val="Times New Roman"/>
        <family val="1"/>
      </rPr>
      <t>Process  Amount</t>
    </r>
    <r>
      <rPr>
        <sz val="12"/>
        <rFont val="Times New Roman"/>
        <family val="1"/>
      </rPr>
      <t xml:space="preserve"> (pcs)</t>
    </r>
  </si>
  <si>
    <r>
      <rPr>
        <i/>
        <sz val="12"/>
        <rFont val="Times New Roman"/>
        <family val="1"/>
      </rPr>
      <t>Cycle Time</t>
    </r>
    <r>
      <rPr>
        <sz val="12"/>
        <rFont val="Times New Roman"/>
        <family val="1"/>
      </rPr>
      <t xml:space="preserve"> (Jam/pcs)</t>
    </r>
  </si>
  <si>
    <r>
      <rPr>
        <i/>
        <sz val="12"/>
        <color theme="1"/>
        <rFont val="Times New Roman"/>
        <family val="1"/>
      </rPr>
      <t>Cycle Time</t>
    </r>
    <r>
      <rPr>
        <sz val="12"/>
        <color theme="1"/>
        <rFont val="Times New Roman"/>
        <family val="1"/>
      </rPr>
      <t xml:space="preserve"> (Jam/pcs)</t>
    </r>
  </si>
  <si>
    <t>No</t>
  </si>
  <si>
    <t>Failure</t>
  </si>
  <si>
    <t>Failure Mode</t>
  </si>
  <si>
    <t>S</t>
  </si>
  <si>
    <t>O</t>
  </si>
  <si>
    <t>D</t>
  </si>
  <si>
    <t>RPN</t>
  </si>
  <si>
    <t>Besi pengapit tali</t>
  </si>
  <si>
    <t>Besi pengapit tali bengkok</t>
  </si>
  <si>
    <t>Besi pengapit tali patah</t>
  </si>
  <si>
    <t>Roda atau poros</t>
  </si>
  <si>
    <t>Roda atau poros aus</t>
  </si>
  <si>
    <t>Roda atau poros macet</t>
  </si>
  <si>
    <t>Tali rafia</t>
  </si>
  <si>
    <t>Tali rafia melilit</t>
  </si>
  <si>
    <t>Gulungan tali ambrol</t>
  </si>
  <si>
    <t>Vanbelt</t>
  </si>
  <si>
    <t>Vanbelt kendor</t>
  </si>
  <si>
    <t>Vanbelt putus</t>
  </si>
  <si>
    <t>Baut</t>
  </si>
  <si>
    <t>Baut kendor</t>
  </si>
  <si>
    <t>Baut butuh pengelasan</t>
  </si>
  <si>
    <t>Kabel dinamo</t>
  </si>
  <si>
    <t>Kabel dinamo terbakar</t>
  </si>
  <si>
    <r>
      <t xml:space="preserve">Sistem pemutar </t>
    </r>
    <r>
      <rPr>
        <i/>
        <sz val="12"/>
        <color theme="1"/>
        <rFont val="Times New Roman"/>
        <family val="1"/>
      </rPr>
      <t>roll</t>
    </r>
  </si>
  <si>
    <t>Sistem pemutar tersendat</t>
  </si>
  <si>
    <t>Fishbone Diagram</t>
  </si>
  <si>
    <r>
      <t xml:space="preserve">5 </t>
    </r>
    <r>
      <rPr>
        <i/>
        <sz val="12"/>
        <color theme="1"/>
        <rFont val="Times New Roman"/>
        <family val="1"/>
      </rPr>
      <t>whys</t>
    </r>
  </si>
  <si>
    <r>
      <rPr>
        <i/>
        <sz val="12"/>
        <color theme="1"/>
        <rFont val="Times New Roman"/>
        <family val="1"/>
      </rPr>
      <t>Why</t>
    </r>
    <r>
      <rPr>
        <sz val="12"/>
        <color theme="1"/>
        <rFont val="Times New Roman"/>
        <family val="1"/>
      </rPr>
      <t xml:space="preserve"> 1</t>
    </r>
  </si>
  <si>
    <r>
      <rPr>
        <i/>
        <sz val="12"/>
        <color theme="1"/>
        <rFont val="Times New Roman"/>
        <family val="1"/>
      </rPr>
      <t>Why</t>
    </r>
    <r>
      <rPr>
        <sz val="12"/>
        <color theme="1"/>
        <rFont val="Times New Roman"/>
        <family val="1"/>
      </rPr>
      <t xml:space="preserve"> 2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</si>
  <si>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>Why</t>
    </r>
    <r>
      <rPr>
        <sz val="12"/>
        <color theme="1"/>
        <rFont val="Times New Roman"/>
        <family val="1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</si>
  <si>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>Why</t>
    </r>
    <r>
      <rPr>
        <sz val="12"/>
        <color theme="1"/>
        <rFont val="Times New Roman"/>
        <family val="1"/>
      </rPr>
      <t xml:space="preserve"> 4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</si>
  <si>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>Why</t>
    </r>
    <r>
      <rPr>
        <sz val="12"/>
        <color theme="1"/>
        <rFont val="Times New Roman"/>
        <family val="1"/>
      </rPr>
      <t xml:space="preserve"> 5</t>
    </r>
    <r>
      <rPr>
        <sz val="11"/>
        <color theme="1"/>
        <rFont val="Calibri"/>
        <family val="2"/>
        <scheme val="minor"/>
      </rPr>
      <t/>
    </r>
  </si>
  <si>
    <t>Besi pengapit menerima tekanan berlebih saat tali ditarik untuk digulung</t>
  </si>
  <si>
    <t>Pemasangan tali rafia yang terlalu kencang</t>
  </si>
  <si>
    <t>Operator tidak mengatur tekanan dan posisi tali dengan benar</t>
  </si>
  <si>
    <t>Operator tidak mendapatkan pelatihan pengaturan tekanan dan pemasangan tali yang sesuai</t>
  </si>
  <si>
    <t>Tidak ada sistem pelatihan rutin atau panduan standar penggunaan mesin</t>
  </si>
  <si>
    <t>Operator melakukan kesalahan saat memasang tali rafia</t>
  </si>
  <si>
    <t>Operator kurang terlatih dalam memasang tali dengan benar</t>
  </si>
  <si>
    <t>Tidak ada program pelatihan rutin untuk menggunakan mesin dengan benar</t>
  </si>
  <si>
    <t>Tali rafia memberikan gaya tarik lebih besar dari seharusnya</t>
  </si>
  <si>
    <t>Tali rafia yang digulung terlalu kaku atau tidak sesuai spesifikasi</t>
  </si>
  <si>
    <t>Bahan baku rafia berkualitas rendah dan tidak memenuhi standar</t>
  </si>
  <si>
    <t>Tidak ada kontrol kualitas bahan baku</t>
  </si>
  <si>
    <t>Gulungan besar rafia ambrol</t>
  </si>
  <si>
    <t>Gulungan besar tali rafia tidak rapat</t>
  </si>
  <si>
    <t>Proses penggulungan supllier tidak dilakukan dengan optimal</t>
  </si>
  <si>
    <t>Akar Permasalahan</t>
  </si>
  <si>
    <t>Alternatif</t>
  </si>
  <si>
    <r>
      <t xml:space="preserve">Mengembangkan program pelatihan rutin untuk semua operator mesin tentang pengaturan tekanan dan posisi tali yang benar. Membuat </t>
    </r>
    <r>
      <rPr>
        <i/>
        <sz val="12"/>
        <color rgb="FF000000"/>
        <rFont val="Times New Roman"/>
        <family val="1"/>
      </rPr>
      <t xml:space="preserve">Standard Operating Procedures </t>
    </r>
    <r>
      <rPr>
        <sz val="12"/>
        <color rgb="FF000000"/>
        <rFont val="Times New Roman"/>
        <family val="1"/>
      </rPr>
      <t xml:space="preserve">(SOP) yang jelas mengenai penggunaan mesin dan pengaturan tali yang sesuai </t>
    </r>
  </si>
  <si>
    <t>Mengembangkan program pelatihan rutin untuk semua operator mesin tentang pengaturan tekanan dan posisi tali yang benar.</t>
  </si>
  <si>
    <t>Memilih pemasok yang menjamin kualitas bahan baku serta melakukan kontrak kerja sama jangka panjang.</t>
  </si>
  <si>
    <t>Mengadopsi sistem inspeksi kualitas bahan baku tali rafia sebelum digunakan dalam proses produksi. Menetapkan spesifikasi standar bahan baku seperti fleksibilitas, kekuatan tarik, dan ukuran tali.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</si>
</sst>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10" fontId="3" fillId="0" borderId="5" xfId="1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3" fillId="0" borderId="5" xfId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/>
    </xf>
    <xf numFmtId="0" fontId="3" fillId="0" borderId="0" xfId="0" applyFont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/>
    </xf>
    <xf numFmtId="10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0" fontId="3" fillId="2" borderId="5" xfId="1" applyNumberFormat="1" applyFont="1" applyFill="1" applyBorder="1" applyAlignment="1">
      <alignment horizontal="center" vertical="center"/>
    </xf>
    <xf numFmtId="2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/>
    </xf>
    <xf numFmtId="9" fontId="3" fillId="0" borderId="5" xfId="0" applyNumberFormat="1" applyFont="1" applyFill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166" fontId="3" fillId="2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2" fillId="3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19050</xdr:rowOff>
    </xdr:from>
    <xdr:to>
      <xdr:col>9</xdr:col>
      <xdr:colOff>142875</xdr:colOff>
      <xdr:row>6</xdr:row>
      <xdr:rowOff>504825</xdr:rowOff>
    </xdr:to>
    <xdr:pic>
      <xdr:nvPicPr>
        <xdr:cNvPr id="2" name="Picture 1" descr="D:\Rani\Kuliah\SKRIPSII\Bismillah Skripsi\FISHBONE RANI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19100"/>
          <a:ext cx="5524500" cy="2686050"/>
        </a:xfrm>
        <a:prstGeom prst="rect">
          <a:avLst/>
        </a:prstGeom>
        <a:noFill/>
        <a:ln w="1270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39"/>
  <sheetViews>
    <sheetView topLeftCell="I4" workbookViewId="0">
      <selection activeCell="P29" sqref="P29"/>
    </sheetView>
  </sheetViews>
  <sheetFormatPr defaultRowHeight="15" x14ac:dyDescent="0.25"/>
  <cols>
    <col min="1" max="1" width="10.42578125" bestFit="1" customWidth="1"/>
    <col min="2" max="2" width="18.85546875" customWidth="1"/>
    <col min="3" max="3" width="18.7109375" customWidth="1"/>
    <col min="4" max="4" width="16.140625" customWidth="1"/>
    <col min="6" max="6" width="10.42578125" customWidth="1"/>
    <col min="7" max="7" width="14.7109375" bestFit="1" customWidth="1"/>
    <col min="8" max="9" width="16.42578125" bestFit="1" customWidth="1"/>
    <col min="10" max="10" width="12.42578125" bestFit="1" customWidth="1"/>
    <col min="12" max="12" width="10.42578125" bestFit="1" customWidth="1"/>
    <col min="13" max="13" width="22.5703125" bestFit="1" customWidth="1"/>
    <col min="14" max="14" width="26.5703125" bestFit="1" customWidth="1"/>
    <col min="15" max="15" width="21.7109375" bestFit="1" customWidth="1"/>
    <col min="16" max="16" width="14.5703125" bestFit="1" customWidth="1"/>
    <col min="18" max="18" width="10.42578125" bestFit="1" customWidth="1"/>
    <col min="19" max="19" width="21.85546875" bestFit="1" customWidth="1"/>
    <col min="20" max="20" width="20.5703125" bestFit="1" customWidth="1"/>
    <col min="21" max="21" width="9.140625" bestFit="1" customWidth="1"/>
    <col min="23" max="23" width="10.42578125" bestFit="1" customWidth="1"/>
    <col min="29" max="29" width="10.42578125" customWidth="1"/>
    <col min="30" max="30" width="14.7109375" bestFit="1" customWidth="1"/>
    <col min="31" max="31" width="16.5703125" bestFit="1" customWidth="1"/>
    <col min="32" max="32" width="16.42578125" bestFit="1" customWidth="1"/>
    <col min="33" max="33" width="11.85546875" customWidth="1"/>
  </cols>
  <sheetData>
    <row r="2" spans="1:34" ht="15.75" x14ac:dyDescent="0.25">
      <c r="A2" s="6" t="s">
        <v>1</v>
      </c>
      <c r="B2" s="9" t="s">
        <v>30</v>
      </c>
      <c r="C2" s="9" t="s">
        <v>31</v>
      </c>
      <c r="D2" s="9" t="s">
        <v>32</v>
      </c>
      <c r="F2" s="26" t="s">
        <v>0</v>
      </c>
      <c r="G2" s="27"/>
      <c r="H2" s="27"/>
      <c r="I2" s="27"/>
      <c r="J2" s="28"/>
      <c r="L2" s="25" t="s">
        <v>14</v>
      </c>
      <c r="M2" s="25"/>
      <c r="N2" s="25"/>
      <c r="O2" s="25"/>
      <c r="P2" s="25"/>
      <c r="R2" s="25" t="s">
        <v>17</v>
      </c>
      <c r="S2" s="25"/>
      <c r="T2" s="25"/>
      <c r="U2" s="25"/>
      <c r="W2" s="24" t="s">
        <v>19</v>
      </c>
      <c r="X2" s="24"/>
      <c r="Y2" s="24"/>
      <c r="Z2" s="24"/>
      <c r="AA2" s="24"/>
      <c r="AC2" s="25" t="s">
        <v>0</v>
      </c>
      <c r="AD2" s="25"/>
      <c r="AE2" s="25"/>
      <c r="AF2" s="25"/>
      <c r="AG2" s="25"/>
      <c r="AH2" s="25"/>
    </row>
    <row r="3" spans="1:34" ht="47.25" x14ac:dyDescent="0.25">
      <c r="A3" s="6" t="s">
        <v>5</v>
      </c>
      <c r="B3" s="7">
        <v>16100</v>
      </c>
      <c r="C3" s="3">
        <v>153.33333333333334</v>
      </c>
      <c r="D3" s="3">
        <v>31.083333333333332</v>
      </c>
      <c r="F3" s="1" t="s">
        <v>1</v>
      </c>
      <c r="G3" s="2" t="s">
        <v>2</v>
      </c>
      <c r="H3" s="1" t="s">
        <v>13</v>
      </c>
      <c r="I3" s="2" t="s">
        <v>3</v>
      </c>
      <c r="J3" s="2" t="s">
        <v>4</v>
      </c>
      <c r="L3" s="1" t="s">
        <v>1</v>
      </c>
      <c r="M3" s="1" t="s">
        <v>46</v>
      </c>
      <c r="N3" s="1" t="s">
        <v>47</v>
      </c>
      <c r="O3" s="1" t="s">
        <v>16</v>
      </c>
      <c r="P3" s="2" t="s">
        <v>15</v>
      </c>
      <c r="R3" s="1" t="s">
        <v>1</v>
      </c>
      <c r="S3" s="1" t="s">
        <v>23</v>
      </c>
      <c r="T3" s="1" t="s">
        <v>24</v>
      </c>
      <c r="U3" s="2" t="s">
        <v>18</v>
      </c>
      <c r="W3" s="1" t="s">
        <v>1</v>
      </c>
      <c r="X3" s="1" t="s">
        <v>20</v>
      </c>
      <c r="Y3" s="1" t="s">
        <v>21</v>
      </c>
      <c r="Z3" s="1" t="s">
        <v>22</v>
      </c>
      <c r="AA3" s="1" t="s">
        <v>19</v>
      </c>
      <c r="AC3" s="6" t="s">
        <v>1</v>
      </c>
      <c r="AD3" s="9" t="s">
        <v>2</v>
      </c>
      <c r="AE3" s="23" t="s">
        <v>44</v>
      </c>
      <c r="AF3" s="33" t="s">
        <v>37</v>
      </c>
      <c r="AG3" s="44" t="s">
        <v>42</v>
      </c>
      <c r="AH3" s="44" t="s">
        <v>43</v>
      </c>
    </row>
    <row r="4" spans="1:34" ht="15.75" x14ac:dyDescent="0.25">
      <c r="A4" s="6" t="s">
        <v>6</v>
      </c>
      <c r="B4" s="7">
        <v>23200</v>
      </c>
      <c r="C4" s="3">
        <v>191.66666666666666</v>
      </c>
      <c r="D4" s="3">
        <v>21</v>
      </c>
      <c r="F4" s="6" t="s">
        <v>5</v>
      </c>
      <c r="G4" s="3">
        <f>D12</f>
        <v>149.33333333333334</v>
      </c>
      <c r="H4" s="3">
        <f>D21</f>
        <v>33.75</v>
      </c>
      <c r="I4" s="3">
        <f>G4-H4</f>
        <v>115.58333333333334</v>
      </c>
      <c r="J4" s="4">
        <f>I4/G4*100%</f>
        <v>0.7739955357142857</v>
      </c>
      <c r="L4" s="6" t="s">
        <v>5</v>
      </c>
      <c r="M4" s="7">
        <f>B3</f>
        <v>16100</v>
      </c>
      <c r="N4" s="8">
        <f>O34</f>
        <v>7.104599873976057E-3</v>
      </c>
      <c r="O4" s="3">
        <f>I4</f>
        <v>115.58333333333334</v>
      </c>
      <c r="P4" s="4">
        <f>(M4*N4)/O4</f>
        <v>0.98962414971317525</v>
      </c>
      <c r="R4" s="6" t="s">
        <v>5</v>
      </c>
      <c r="S4" s="3">
        <f>M4</f>
        <v>16100</v>
      </c>
      <c r="T4" s="7">
        <v>58</v>
      </c>
      <c r="U4" s="10">
        <f>((S4-T4)/S4)*100%</f>
        <v>0.99639751552795031</v>
      </c>
      <c r="W4" s="6" t="s">
        <v>5</v>
      </c>
      <c r="X4" s="5">
        <f>J4</f>
        <v>0.7739955357142857</v>
      </c>
      <c r="Y4" s="5">
        <f>P4</f>
        <v>0.98962414971317525</v>
      </c>
      <c r="Z4" s="11">
        <f>U4</f>
        <v>0.99639751552795031</v>
      </c>
      <c r="AA4" s="5">
        <f>X4*Y4*Z4</f>
        <v>0.76320529806913318</v>
      </c>
      <c r="AC4" s="6" t="s">
        <v>5</v>
      </c>
      <c r="AD4" s="39">
        <f>D12</f>
        <v>149.33333333333334</v>
      </c>
      <c r="AE4" s="3">
        <f>D3</f>
        <v>31.083333333333332</v>
      </c>
      <c r="AF4" s="3">
        <f>C21</f>
        <v>2.6666666666666665</v>
      </c>
      <c r="AG4" s="10">
        <f>AE4/AD4</f>
        <v>0.2081473214285714</v>
      </c>
      <c r="AH4" s="10">
        <f>AF4/AD4</f>
        <v>1.7857142857142856E-2</v>
      </c>
    </row>
    <row r="5" spans="1:34" ht="15.75" x14ac:dyDescent="0.25">
      <c r="A5" s="6" t="s">
        <v>7</v>
      </c>
      <c r="B5" s="7">
        <v>21500</v>
      </c>
      <c r="C5" s="3">
        <v>184</v>
      </c>
      <c r="D5" s="3">
        <v>23.166666666666668</v>
      </c>
      <c r="F5" s="6" t="s">
        <v>6</v>
      </c>
      <c r="G5" s="3">
        <f t="shared" ref="G5:G9" si="0">D13</f>
        <v>187.66666666666666</v>
      </c>
      <c r="H5" s="3">
        <f t="shared" ref="H5:H9" si="1">D22</f>
        <v>23.666666666666668</v>
      </c>
      <c r="I5" s="3">
        <f t="shared" ref="I5:I9" si="2">G5-H5</f>
        <v>164</v>
      </c>
      <c r="J5" s="4">
        <f t="shared" ref="J5:J9" si="3">I5/G5*100%</f>
        <v>0.87388987566607468</v>
      </c>
      <c r="L5" s="6" t="s">
        <v>6</v>
      </c>
      <c r="M5" s="7">
        <f t="shared" ref="M5:M9" si="4">B4</f>
        <v>23200</v>
      </c>
      <c r="N5" s="8">
        <f t="shared" ref="N5:N9" si="5">O35</f>
        <v>6.9895052473763122E-3</v>
      </c>
      <c r="O5" s="3">
        <f t="shared" ref="O5:O9" si="6">I5</f>
        <v>164</v>
      </c>
      <c r="P5" s="4">
        <f t="shared" ref="P5:P9" si="7">(M5*N5)/O5</f>
        <v>0.98875927889713688</v>
      </c>
      <c r="R5" s="6" t="s">
        <v>6</v>
      </c>
      <c r="S5" s="3">
        <f t="shared" ref="S5:S9" si="8">M5</f>
        <v>23200</v>
      </c>
      <c r="T5" s="7">
        <v>77</v>
      </c>
      <c r="U5" s="10">
        <f t="shared" ref="U5:U9" si="9">((S5-T5)/S5)*100%</f>
        <v>0.99668103448275858</v>
      </c>
      <c r="W5" s="6" t="s">
        <v>6</v>
      </c>
      <c r="X5" s="5">
        <f t="shared" ref="X5:X9" si="10">J5</f>
        <v>0.87388987566607468</v>
      </c>
      <c r="Y5" s="5">
        <f t="shared" ref="Y5:Y9" si="11">P5</f>
        <v>0.98875927889713688</v>
      </c>
      <c r="Z5" s="11">
        <f t="shared" ref="Z5:Z9" si="12">U5</f>
        <v>0.99668103448275858</v>
      </c>
      <c r="AA5" s="5">
        <f t="shared" ref="AA5:AA9" si="13">X5*Y5*Z5</f>
        <v>0.86119891563987117</v>
      </c>
      <c r="AC5" s="6" t="s">
        <v>6</v>
      </c>
      <c r="AD5" s="39">
        <f t="shared" ref="AD5:AD9" si="14">D13</f>
        <v>187.66666666666666</v>
      </c>
      <c r="AE5" s="3">
        <f t="shared" ref="AE5:AE9" si="15">D4</f>
        <v>21</v>
      </c>
      <c r="AF5" s="3">
        <f t="shared" ref="AF5:AF9" si="16">C22</f>
        <v>2.6666666666666665</v>
      </c>
      <c r="AG5" s="10">
        <f t="shared" ref="AG5:AG9" si="17">AE5/AD5</f>
        <v>0.1119005328596803</v>
      </c>
      <c r="AH5" s="10">
        <f t="shared" ref="AH5:AH9" si="18">AF5/AD5</f>
        <v>1.4209591474245116E-2</v>
      </c>
    </row>
    <row r="6" spans="1:34" ht="15.75" x14ac:dyDescent="0.25">
      <c r="A6" s="6" t="s">
        <v>8</v>
      </c>
      <c r="B6" s="7">
        <v>25200</v>
      </c>
      <c r="C6" s="3">
        <v>207</v>
      </c>
      <c r="D6" s="3">
        <v>23</v>
      </c>
      <c r="F6" s="6" t="s">
        <v>7</v>
      </c>
      <c r="G6" s="3">
        <f t="shared" si="0"/>
        <v>179</v>
      </c>
      <c r="H6" s="3">
        <f t="shared" si="1"/>
        <v>26.5</v>
      </c>
      <c r="I6" s="3">
        <f t="shared" si="2"/>
        <v>152.5</v>
      </c>
      <c r="J6" s="4">
        <f t="shared" si="3"/>
        <v>0.85195530726256985</v>
      </c>
      <c r="L6" s="6" t="s">
        <v>7</v>
      </c>
      <c r="M6" s="7">
        <f t="shared" si="4"/>
        <v>21500</v>
      </c>
      <c r="N6" s="8">
        <f t="shared" si="5"/>
        <v>6.9938068756319506E-3</v>
      </c>
      <c r="O6" s="3">
        <f>I6</f>
        <v>152.5</v>
      </c>
      <c r="P6" s="4">
        <f t="shared" si="7"/>
        <v>0.98601211689237334</v>
      </c>
      <c r="R6" s="6" t="s">
        <v>7</v>
      </c>
      <c r="S6" s="3">
        <f t="shared" si="8"/>
        <v>21500</v>
      </c>
      <c r="T6" s="7">
        <v>103</v>
      </c>
      <c r="U6" s="10">
        <f t="shared" si="9"/>
        <v>0.99520930232558136</v>
      </c>
      <c r="W6" s="6" t="s">
        <v>7</v>
      </c>
      <c r="X6" s="5">
        <f t="shared" si="10"/>
        <v>0.85195530726256985</v>
      </c>
      <c r="Y6" s="5">
        <f t="shared" si="11"/>
        <v>0.98601211689237334</v>
      </c>
      <c r="Z6" s="11">
        <f t="shared" si="12"/>
        <v>0.99520930232558136</v>
      </c>
      <c r="AA6" s="5">
        <f t="shared" si="13"/>
        <v>0.83601388669216103</v>
      </c>
      <c r="AC6" s="6" t="s">
        <v>7</v>
      </c>
      <c r="AD6" s="39">
        <f t="shared" si="14"/>
        <v>179</v>
      </c>
      <c r="AE6" s="3">
        <f t="shared" si="15"/>
        <v>23.166666666666668</v>
      </c>
      <c r="AF6" s="3">
        <f t="shared" si="16"/>
        <v>3.3333333333333335</v>
      </c>
      <c r="AG6" s="10">
        <f t="shared" si="17"/>
        <v>0.12942271880819367</v>
      </c>
      <c r="AH6" s="10">
        <f t="shared" si="18"/>
        <v>1.86219739292365E-2</v>
      </c>
    </row>
    <row r="7" spans="1:34" ht="15.75" x14ac:dyDescent="0.25">
      <c r="A7" s="6" t="s">
        <v>9</v>
      </c>
      <c r="B7" s="7">
        <v>22700</v>
      </c>
      <c r="C7" s="3">
        <v>191.66666666666666</v>
      </c>
      <c r="D7" s="3">
        <v>22.416666666666668</v>
      </c>
      <c r="F7" s="6" t="s">
        <v>8</v>
      </c>
      <c r="G7" s="3">
        <f t="shared" si="0"/>
        <v>203</v>
      </c>
      <c r="H7" s="3">
        <f t="shared" si="1"/>
        <v>25.666666666666668</v>
      </c>
      <c r="I7" s="3">
        <f t="shared" si="2"/>
        <v>177.33333333333334</v>
      </c>
      <c r="J7" s="4">
        <f t="shared" si="3"/>
        <v>0.87356321839080464</v>
      </c>
      <c r="L7" s="6" t="s">
        <v>8</v>
      </c>
      <c r="M7" s="7">
        <f t="shared" si="4"/>
        <v>25200</v>
      </c>
      <c r="N7" s="8">
        <f t="shared" si="5"/>
        <v>6.9640194599936952E-3</v>
      </c>
      <c r="O7" s="3">
        <f t="shared" si="6"/>
        <v>177.33333333333334</v>
      </c>
      <c r="P7" s="4">
        <f t="shared" si="7"/>
        <v>0.98962381799910404</v>
      </c>
      <c r="R7" s="6" t="s">
        <v>8</v>
      </c>
      <c r="S7" s="3">
        <f t="shared" si="8"/>
        <v>25200</v>
      </c>
      <c r="T7" s="7">
        <v>296</v>
      </c>
      <c r="U7" s="10">
        <f t="shared" si="9"/>
        <v>0.98825396825396827</v>
      </c>
      <c r="W7" s="6" t="s">
        <v>8</v>
      </c>
      <c r="X7" s="5">
        <f t="shared" si="10"/>
        <v>0.87356321839080464</v>
      </c>
      <c r="Y7" s="5">
        <f t="shared" si="11"/>
        <v>0.98962381799910404</v>
      </c>
      <c r="Z7" s="11">
        <f t="shared" si="12"/>
        <v>0.98825396825396827</v>
      </c>
      <c r="AA7" s="5">
        <f t="shared" si="13"/>
        <v>0.85434453513144326</v>
      </c>
      <c r="AC7" s="6" t="s">
        <v>8</v>
      </c>
      <c r="AD7" s="39">
        <f t="shared" si="14"/>
        <v>203</v>
      </c>
      <c r="AE7" s="3">
        <f t="shared" si="15"/>
        <v>23</v>
      </c>
      <c r="AF7" s="3">
        <f t="shared" si="16"/>
        <v>2.6666666666666665</v>
      </c>
      <c r="AG7" s="10">
        <f t="shared" si="17"/>
        <v>0.11330049261083744</v>
      </c>
      <c r="AH7" s="10">
        <f t="shared" si="18"/>
        <v>1.3136288998357963E-2</v>
      </c>
    </row>
    <row r="8" spans="1:34" ht="15.75" x14ac:dyDescent="0.25">
      <c r="A8" s="6" t="s">
        <v>10</v>
      </c>
      <c r="B8" s="7">
        <v>21800</v>
      </c>
      <c r="C8" s="3">
        <v>191.66666666666666</v>
      </c>
      <c r="D8" s="3">
        <v>30.25</v>
      </c>
      <c r="F8" s="6" t="s">
        <v>9</v>
      </c>
      <c r="G8" s="3">
        <f t="shared" si="0"/>
        <v>186.66666666666666</v>
      </c>
      <c r="H8" s="3">
        <f t="shared" si="1"/>
        <v>25.75</v>
      </c>
      <c r="I8" s="3">
        <f t="shared" si="2"/>
        <v>160.91666666666666</v>
      </c>
      <c r="J8" s="4">
        <f t="shared" si="3"/>
        <v>0.86205357142857142</v>
      </c>
      <c r="L8" s="6" t="s">
        <v>9</v>
      </c>
      <c r="M8" s="7">
        <f t="shared" si="4"/>
        <v>22700</v>
      </c>
      <c r="N8" s="8">
        <f t="shared" si="5"/>
        <v>6.9913171167720091E-3</v>
      </c>
      <c r="O8" s="3">
        <f t="shared" si="6"/>
        <v>160.91666666666666</v>
      </c>
      <c r="P8" s="4">
        <f t="shared" si="7"/>
        <v>0.98624276675748068</v>
      </c>
      <c r="R8" s="6" t="s">
        <v>9</v>
      </c>
      <c r="S8" s="3">
        <f t="shared" si="8"/>
        <v>22700</v>
      </c>
      <c r="T8" s="7">
        <v>106</v>
      </c>
      <c r="U8" s="10">
        <f t="shared" si="9"/>
        <v>0.99533039647577093</v>
      </c>
      <c r="W8" s="6" t="s">
        <v>9</v>
      </c>
      <c r="X8" s="5">
        <f t="shared" si="10"/>
        <v>0.86205357142857142</v>
      </c>
      <c r="Y8" s="5">
        <f t="shared" si="11"/>
        <v>0.98624276675748068</v>
      </c>
      <c r="Z8" s="11">
        <f t="shared" si="12"/>
        <v>0.99533039647577093</v>
      </c>
      <c r="AA8" s="5">
        <f t="shared" si="13"/>
        <v>0.84622403001614344</v>
      </c>
      <c r="AC8" s="6" t="s">
        <v>9</v>
      </c>
      <c r="AD8" s="39">
        <f t="shared" si="14"/>
        <v>186.66666666666666</v>
      </c>
      <c r="AE8" s="3">
        <f t="shared" si="15"/>
        <v>22.416666666666668</v>
      </c>
      <c r="AF8" s="3">
        <f t="shared" si="16"/>
        <v>3.3333333333333335</v>
      </c>
      <c r="AG8" s="10">
        <f t="shared" si="17"/>
        <v>0.12008928571428573</v>
      </c>
      <c r="AH8" s="10">
        <f t="shared" si="18"/>
        <v>1.785714285714286E-2</v>
      </c>
    </row>
    <row r="9" spans="1:34" ht="15.75" x14ac:dyDescent="0.25">
      <c r="A9" s="32"/>
      <c r="B9" s="32"/>
      <c r="C9" s="32"/>
      <c r="D9" s="32"/>
      <c r="F9" s="6" t="s">
        <v>10</v>
      </c>
      <c r="G9" s="3">
        <f t="shared" si="0"/>
        <v>187.66666666666666</v>
      </c>
      <c r="H9" s="3">
        <f t="shared" si="1"/>
        <v>32.916666666666664</v>
      </c>
      <c r="I9" s="3">
        <f t="shared" si="2"/>
        <v>154.75</v>
      </c>
      <c r="J9" s="4">
        <f t="shared" si="3"/>
        <v>0.82460035523978692</v>
      </c>
      <c r="L9" s="6" t="s">
        <v>10</v>
      </c>
      <c r="M9" s="7">
        <f t="shared" si="4"/>
        <v>21800</v>
      </c>
      <c r="N9" s="8">
        <f t="shared" si="5"/>
        <v>7.0288193059433587E-3</v>
      </c>
      <c r="O9" s="3">
        <f t="shared" si="6"/>
        <v>154.75</v>
      </c>
      <c r="P9" s="4">
        <f t="shared" si="7"/>
        <v>0.99016646765470251</v>
      </c>
      <c r="R9" s="6" t="s">
        <v>10</v>
      </c>
      <c r="S9" s="3">
        <f t="shared" si="8"/>
        <v>21800</v>
      </c>
      <c r="T9" s="7">
        <v>76</v>
      </c>
      <c r="U9" s="10">
        <f t="shared" si="9"/>
        <v>0.99651376146788995</v>
      </c>
      <c r="W9" s="6" t="s">
        <v>10</v>
      </c>
      <c r="X9" s="5">
        <f t="shared" si="10"/>
        <v>0.82460035523978692</v>
      </c>
      <c r="Y9" s="5">
        <f t="shared" si="11"/>
        <v>0.99016646765470251</v>
      </c>
      <c r="Z9" s="11">
        <f t="shared" si="12"/>
        <v>0.99651376146788995</v>
      </c>
      <c r="AA9" s="5">
        <f t="shared" si="13"/>
        <v>0.81364513642440606</v>
      </c>
      <c r="AC9" s="6" t="s">
        <v>10</v>
      </c>
      <c r="AD9" s="39">
        <f t="shared" si="14"/>
        <v>187.66666666666666</v>
      </c>
      <c r="AE9" s="3">
        <f t="shared" si="15"/>
        <v>30.25</v>
      </c>
      <c r="AF9" s="3">
        <f t="shared" si="16"/>
        <v>2.6666666666666665</v>
      </c>
      <c r="AG9" s="10">
        <f t="shared" si="17"/>
        <v>0.16119005328596803</v>
      </c>
      <c r="AH9" s="10">
        <f t="shared" si="18"/>
        <v>1.4209591474245116E-2</v>
      </c>
    </row>
    <row r="10" spans="1:34" ht="15.75" x14ac:dyDescent="0.25">
      <c r="A10" s="32"/>
      <c r="B10" s="32"/>
      <c r="C10" s="32"/>
      <c r="D10" s="32"/>
      <c r="F10" s="29" t="s">
        <v>11</v>
      </c>
      <c r="G10" s="30"/>
      <c r="H10" s="30"/>
      <c r="I10" s="31"/>
      <c r="J10" s="5">
        <f>SUM(J4:J9)</f>
        <v>5.0600578637020934</v>
      </c>
      <c r="L10" s="24" t="s">
        <v>11</v>
      </c>
      <c r="M10" s="24"/>
      <c r="N10" s="24"/>
      <c r="O10" s="24"/>
      <c r="P10" s="5">
        <f>SUM(P4:P9)</f>
        <v>5.9304285979139726</v>
      </c>
      <c r="R10" s="24" t="s">
        <v>11</v>
      </c>
      <c r="S10" s="24"/>
      <c r="T10" s="24"/>
      <c r="U10" s="11">
        <f>SUM(U4:U9)</f>
        <v>5.9683859785339193</v>
      </c>
      <c r="W10" s="6" t="s">
        <v>11</v>
      </c>
      <c r="X10" s="5">
        <f>SUM(X4:X9)</f>
        <v>5.0600578637020934</v>
      </c>
      <c r="Y10" s="5">
        <f t="shared" ref="Y10:AA10" si="19">SUM(Y4:Y9)</f>
        <v>5.9304285979139726</v>
      </c>
      <c r="Z10" s="5">
        <f t="shared" si="19"/>
        <v>5.9683859785339193</v>
      </c>
      <c r="AA10" s="5">
        <f t="shared" si="19"/>
        <v>4.9746318019731586</v>
      </c>
      <c r="AC10" s="40" t="s">
        <v>11</v>
      </c>
      <c r="AD10" s="40"/>
      <c r="AE10" s="40"/>
      <c r="AF10" s="40"/>
      <c r="AG10" s="41">
        <f>SUM(AG4:AG9)</f>
        <v>0.84405040470753656</v>
      </c>
      <c r="AH10" s="11">
        <f>SUM(AH4:AH9)</f>
        <v>9.5891731590370427E-2</v>
      </c>
    </row>
    <row r="11" spans="1:34" ht="31.5" x14ac:dyDescent="0.25">
      <c r="A11" s="6" t="s">
        <v>1</v>
      </c>
      <c r="B11" s="33" t="s">
        <v>33</v>
      </c>
      <c r="C11" s="34" t="s">
        <v>34</v>
      </c>
      <c r="D11" s="33" t="s">
        <v>35</v>
      </c>
      <c r="F11" s="26" t="s">
        <v>12</v>
      </c>
      <c r="G11" s="27"/>
      <c r="H11" s="27"/>
      <c r="I11" s="28"/>
      <c r="J11" s="36">
        <f>J10/6</f>
        <v>0.84334297728368224</v>
      </c>
      <c r="L11" s="25" t="s">
        <v>12</v>
      </c>
      <c r="M11" s="25"/>
      <c r="N11" s="25"/>
      <c r="O11" s="25"/>
      <c r="P11" s="5">
        <f>P10/6</f>
        <v>0.98840476631899543</v>
      </c>
      <c r="R11" s="25" t="s">
        <v>12</v>
      </c>
      <c r="S11" s="25"/>
      <c r="T11" s="25"/>
      <c r="U11" s="11">
        <f>U10/6</f>
        <v>0.99473099642231988</v>
      </c>
      <c r="W11" s="9" t="s">
        <v>12</v>
      </c>
      <c r="X11" s="38">
        <f>X10/6</f>
        <v>0.84334297728368224</v>
      </c>
      <c r="Y11" s="4">
        <f t="shared" ref="Y11:AA11" si="20">Y10/6</f>
        <v>0.98840476631899543</v>
      </c>
      <c r="Z11" s="4">
        <f t="shared" si="20"/>
        <v>0.99473099642231988</v>
      </c>
      <c r="AA11" s="4">
        <f t="shared" si="20"/>
        <v>0.82910530032885976</v>
      </c>
      <c r="AC11" s="26" t="s">
        <v>12</v>
      </c>
      <c r="AD11" s="27"/>
      <c r="AE11" s="27"/>
      <c r="AF11" s="28"/>
      <c r="AG11" s="43">
        <f>AG10/6</f>
        <v>0.1406750674512561</v>
      </c>
      <c r="AH11" s="42">
        <f>AH10/6</f>
        <v>1.5981955265061739E-2</v>
      </c>
    </row>
    <row r="12" spans="1:34" ht="15.75" x14ac:dyDescent="0.25">
      <c r="A12" s="6" t="s">
        <v>5</v>
      </c>
      <c r="B12" s="35">
        <f>C3</f>
        <v>153.33333333333334</v>
      </c>
      <c r="C12" s="3">
        <v>4</v>
      </c>
      <c r="D12" s="35">
        <f>B12-C12</f>
        <v>149.33333333333334</v>
      </c>
    </row>
    <row r="13" spans="1:34" ht="15.75" x14ac:dyDescent="0.25">
      <c r="A13" s="6" t="s">
        <v>6</v>
      </c>
      <c r="B13" s="35">
        <f t="shared" ref="B13:B17" si="21">C4</f>
        <v>191.66666666666666</v>
      </c>
      <c r="C13" s="3">
        <v>4</v>
      </c>
      <c r="D13" s="35">
        <f t="shared" ref="D13:D17" si="22">B13-C13</f>
        <v>187.66666666666666</v>
      </c>
      <c r="L13" s="37" t="s">
        <v>45</v>
      </c>
      <c r="M13" s="37"/>
      <c r="N13" s="37"/>
      <c r="O13" s="37"/>
    </row>
    <row r="14" spans="1:34" ht="15.75" x14ac:dyDescent="0.25">
      <c r="A14" s="6" t="s">
        <v>7</v>
      </c>
      <c r="B14" s="35">
        <f t="shared" si="21"/>
        <v>184</v>
      </c>
      <c r="C14" s="3">
        <v>5</v>
      </c>
      <c r="D14" s="35">
        <f t="shared" si="22"/>
        <v>179</v>
      </c>
      <c r="L14" s="24" t="s">
        <v>25</v>
      </c>
      <c r="M14" s="24"/>
      <c r="N14" s="24"/>
      <c r="O14" s="24"/>
    </row>
    <row r="15" spans="1:34" ht="15.75" x14ac:dyDescent="0.25">
      <c r="A15" s="6" t="s">
        <v>8</v>
      </c>
      <c r="B15" s="35">
        <f t="shared" si="21"/>
        <v>207</v>
      </c>
      <c r="C15" s="3">
        <v>4</v>
      </c>
      <c r="D15" s="35">
        <f t="shared" si="22"/>
        <v>203</v>
      </c>
      <c r="L15" s="6" t="s">
        <v>1</v>
      </c>
      <c r="M15" s="6" t="s">
        <v>13</v>
      </c>
      <c r="N15" s="9" t="s">
        <v>4</v>
      </c>
      <c r="O15" s="6" t="s">
        <v>25</v>
      </c>
    </row>
    <row r="16" spans="1:34" ht="15.75" x14ac:dyDescent="0.25">
      <c r="A16" s="6" t="s">
        <v>9</v>
      </c>
      <c r="B16" s="35">
        <f t="shared" si="21"/>
        <v>191.66666666666666</v>
      </c>
      <c r="C16" s="3">
        <v>5</v>
      </c>
      <c r="D16" s="35">
        <f t="shared" si="22"/>
        <v>186.66666666666666</v>
      </c>
      <c r="L16" s="6" t="s">
        <v>5</v>
      </c>
      <c r="M16" s="3">
        <f>D21</f>
        <v>33.75</v>
      </c>
      <c r="N16" s="3">
        <f>C3</f>
        <v>153.33333333333334</v>
      </c>
      <c r="O16" s="5">
        <f>(1-(M16/N16))*100%</f>
        <v>0.77989130434782616</v>
      </c>
    </row>
    <row r="17" spans="1:15" ht="15.75" x14ac:dyDescent="0.25">
      <c r="A17" s="6" t="s">
        <v>10</v>
      </c>
      <c r="B17" s="35">
        <f t="shared" si="21"/>
        <v>191.66666666666666</v>
      </c>
      <c r="C17" s="3">
        <v>4</v>
      </c>
      <c r="D17" s="35">
        <f t="shared" si="22"/>
        <v>187.66666666666666</v>
      </c>
      <c r="L17" s="6" t="s">
        <v>6</v>
      </c>
      <c r="M17" s="3">
        <f t="shared" ref="M17:M21" si="23">D22</f>
        <v>23.666666666666668</v>
      </c>
      <c r="N17" s="3">
        <f t="shared" ref="N17:N21" si="24">C4</f>
        <v>191.66666666666666</v>
      </c>
      <c r="O17" s="5">
        <f t="shared" ref="O17:O21" si="25">(1-(M17/N17))*100%</f>
        <v>0.87652173913043474</v>
      </c>
    </row>
    <row r="18" spans="1:15" ht="15.75" x14ac:dyDescent="0.25">
      <c r="A18" s="32"/>
      <c r="B18" s="32"/>
      <c r="C18" s="32"/>
      <c r="D18" s="32"/>
      <c r="L18" s="6" t="s">
        <v>7</v>
      </c>
      <c r="M18" s="3">
        <f t="shared" si="23"/>
        <v>26.5</v>
      </c>
      <c r="N18" s="3">
        <f t="shared" si="24"/>
        <v>184</v>
      </c>
      <c r="O18" s="5">
        <f t="shared" si="25"/>
        <v>0.85597826086956519</v>
      </c>
    </row>
    <row r="19" spans="1:15" ht="15.75" x14ac:dyDescent="0.25">
      <c r="A19" s="32"/>
      <c r="B19" s="32"/>
      <c r="C19" s="32"/>
      <c r="D19" s="32"/>
      <c r="L19" s="6" t="s">
        <v>8</v>
      </c>
      <c r="M19" s="3">
        <f t="shared" si="23"/>
        <v>25.666666666666668</v>
      </c>
      <c r="N19" s="3">
        <f t="shared" si="24"/>
        <v>207</v>
      </c>
      <c r="O19" s="5">
        <f t="shared" si="25"/>
        <v>0.87600644122383253</v>
      </c>
    </row>
    <row r="20" spans="1:15" ht="31.5" x14ac:dyDescent="0.25">
      <c r="A20" s="33" t="s">
        <v>1</v>
      </c>
      <c r="B20" s="33" t="s">
        <v>36</v>
      </c>
      <c r="C20" s="33" t="s">
        <v>37</v>
      </c>
      <c r="D20" s="33" t="s">
        <v>38</v>
      </c>
      <c r="L20" s="6" t="s">
        <v>9</v>
      </c>
      <c r="M20" s="3">
        <f t="shared" si="23"/>
        <v>25.75</v>
      </c>
      <c r="N20" s="3">
        <f t="shared" si="24"/>
        <v>191.66666666666666</v>
      </c>
      <c r="O20" s="5">
        <f t="shared" si="25"/>
        <v>0.8656521739130435</v>
      </c>
    </row>
    <row r="21" spans="1:15" ht="15.75" x14ac:dyDescent="0.25">
      <c r="A21" s="6" t="s">
        <v>5</v>
      </c>
      <c r="B21" s="35">
        <f>D3</f>
        <v>31.083333333333332</v>
      </c>
      <c r="C21" s="35">
        <v>2.6666666666666665</v>
      </c>
      <c r="D21" s="35">
        <f>B21+C21</f>
        <v>33.75</v>
      </c>
      <c r="L21" s="6" t="s">
        <v>10</v>
      </c>
      <c r="M21" s="3">
        <f t="shared" si="23"/>
        <v>32.916666666666664</v>
      </c>
      <c r="N21" s="3">
        <f t="shared" si="24"/>
        <v>191.66666666666666</v>
      </c>
      <c r="O21" s="5">
        <f t="shared" si="25"/>
        <v>0.82826086956521738</v>
      </c>
    </row>
    <row r="22" spans="1:15" ht="15.75" x14ac:dyDescent="0.25">
      <c r="A22" s="6" t="s">
        <v>6</v>
      </c>
      <c r="B22" s="35">
        <f t="shared" ref="B22:B26" si="26">D4</f>
        <v>21</v>
      </c>
      <c r="C22" s="35">
        <v>2.6666666666666665</v>
      </c>
      <c r="D22" s="35">
        <f t="shared" ref="D22:D26" si="27">B22+C22</f>
        <v>23.666666666666668</v>
      </c>
      <c r="L22" s="13"/>
      <c r="M22" s="13"/>
      <c r="N22" s="14"/>
      <c r="O22" s="15"/>
    </row>
    <row r="23" spans="1:15" ht="15.75" x14ac:dyDescent="0.25">
      <c r="A23" s="6" t="s">
        <v>7</v>
      </c>
      <c r="B23" s="35">
        <f t="shared" si="26"/>
        <v>23.166666666666668</v>
      </c>
      <c r="C23" s="35">
        <v>3.3333333333333335</v>
      </c>
      <c r="D23" s="35">
        <f t="shared" si="27"/>
        <v>26.5</v>
      </c>
      <c r="L23" s="25" t="s">
        <v>26</v>
      </c>
      <c r="M23" s="25"/>
      <c r="N23" s="25"/>
      <c r="O23" s="25"/>
    </row>
    <row r="24" spans="1:15" ht="31.5" x14ac:dyDescent="0.25">
      <c r="A24" s="6" t="s">
        <v>8</v>
      </c>
      <c r="B24" s="35">
        <f t="shared" si="26"/>
        <v>23</v>
      </c>
      <c r="C24" s="35">
        <v>2.6666666666666665</v>
      </c>
      <c r="D24" s="35">
        <f t="shared" si="27"/>
        <v>25.666666666666668</v>
      </c>
      <c r="L24" s="6" t="s">
        <v>1</v>
      </c>
      <c r="M24" s="21" t="s">
        <v>29</v>
      </c>
      <c r="N24" s="22" t="s">
        <v>48</v>
      </c>
      <c r="O24" s="16" t="s">
        <v>49</v>
      </c>
    </row>
    <row r="25" spans="1:15" ht="15.75" x14ac:dyDescent="0.25">
      <c r="A25" s="6" t="s">
        <v>9</v>
      </c>
      <c r="B25" s="35">
        <f t="shared" si="26"/>
        <v>22.416666666666668</v>
      </c>
      <c r="C25" s="35">
        <v>3.3333333333333335</v>
      </c>
      <c r="D25" s="35">
        <f t="shared" si="27"/>
        <v>25.75</v>
      </c>
      <c r="L25" s="6" t="s">
        <v>5</v>
      </c>
      <c r="M25" s="17">
        <f>D12-C21</f>
        <v>146.66666666666669</v>
      </c>
      <c r="N25" s="18">
        <f>B3</f>
        <v>16100</v>
      </c>
      <c r="O25" s="19">
        <f>M25/N25*100%</f>
        <v>9.109730848861285E-3</v>
      </c>
    </row>
    <row r="26" spans="1:15" ht="15.75" x14ac:dyDescent="0.25">
      <c r="A26" s="6" t="s">
        <v>10</v>
      </c>
      <c r="B26" s="35">
        <f t="shared" si="26"/>
        <v>30.25</v>
      </c>
      <c r="C26" s="35">
        <v>2.6666666666666665</v>
      </c>
      <c r="D26" s="35">
        <f t="shared" si="27"/>
        <v>32.916666666666664</v>
      </c>
      <c r="L26" s="6" t="s">
        <v>6</v>
      </c>
      <c r="M26" s="17">
        <f t="shared" ref="M26:M30" si="28">D13-C22</f>
        <v>185</v>
      </c>
      <c r="N26" s="18">
        <f t="shared" ref="N26:N30" si="29">B4</f>
        <v>23200</v>
      </c>
      <c r="O26" s="19">
        <f t="shared" ref="O26:O30" si="30">M26/N26*100%</f>
        <v>7.9741379310344831E-3</v>
      </c>
    </row>
    <row r="27" spans="1:15" ht="15.75" x14ac:dyDescent="0.25">
      <c r="A27" s="32"/>
      <c r="B27" s="32"/>
      <c r="C27" s="32"/>
      <c r="D27" s="32"/>
      <c r="L27" s="6" t="s">
        <v>7</v>
      </c>
      <c r="M27" s="17">
        <f t="shared" si="28"/>
        <v>175.66666666666666</v>
      </c>
      <c r="N27" s="18">
        <f t="shared" si="29"/>
        <v>21500</v>
      </c>
      <c r="O27" s="19">
        <f t="shared" si="30"/>
        <v>8.1705426356589138E-3</v>
      </c>
    </row>
    <row r="28" spans="1:15" ht="15.75" x14ac:dyDescent="0.25">
      <c r="A28" s="32"/>
      <c r="B28" s="32"/>
      <c r="C28" s="32"/>
      <c r="D28" s="32"/>
      <c r="L28" s="6" t="s">
        <v>8</v>
      </c>
      <c r="M28" s="17">
        <f t="shared" si="28"/>
        <v>200.33333333333334</v>
      </c>
      <c r="N28" s="18">
        <f t="shared" si="29"/>
        <v>25200</v>
      </c>
      <c r="O28" s="19">
        <f t="shared" si="30"/>
        <v>7.9497354497354497E-3</v>
      </c>
    </row>
    <row r="29" spans="1:15" ht="31.5" x14ac:dyDescent="0.25">
      <c r="A29" s="33" t="s">
        <v>1</v>
      </c>
      <c r="B29" s="34" t="s">
        <v>39</v>
      </c>
      <c r="C29" s="33" t="s">
        <v>40</v>
      </c>
      <c r="D29" s="33" t="s">
        <v>41</v>
      </c>
      <c r="L29" s="6" t="s">
        <v>9</v>
      </c>
      <c r="M29" s="17">
        <f t="shared" si="28"/>
        <v>183.33333333333331</v>
      </c>
      <c r="N29" s="18">
        <f t="shared" si="29"/>
        <v>22700</v>
      </c>
      <c r="O29" s="19">
        <f t="shared" si="30"/>
        <v>8.0763582966226124E-3</v>
      </c>
    </row>
    <row r="30" spans="1:15" ht="15.75" x14ac:dyDescent="0.25">
      <c r="A30" s="6" t="s">
        <v>5</v>
      </c>
      <c r="B30" s="35">
        <f>D12</f>
        <v>149.33333333333334</v>
      </c>
      <c r="C30" s="35">
        <f>D21</f>
        <v>33.75</v>
      </c>
      <c r="D30" s="35">
        <f>B30-C30</f>
        <v>115.58333333333334</v>
      </c>
      <c r="L30" s="6" t="s">
        <v>10</v>
      </c>
      <c r="M30" s="17">
        <f t="shared" si="28"/>
        <v>185</v>
      </c>
      <c r="N30" s="18">
        <f t="shared" si="29"/>
        <v>21800</v>
      </c>
      <c r="O30" s="19">
        <f t="shared" si="30"/>
        <v>8.4862385321100922E-3</v>
      </c>
    </row>
    <row r="31" spans="1:15" ht="15.75" x14ac:dyDescent="0.25">
      <c r="A31" s="6" t="s">
        <v>6</v>
      </c>
      <c r="B31" s="35">
        <f t="shared" ref="B31:B35" si="31">D13</f>
        <v>187.66666666666666</v>
      </c>
      <c r="C31" s="35">
        <f t="shared" ref="C31:C35" si="32">D22</f>
        <v>23.666666666666668</v>
      </c>
      <c r="D31" s="35">
        <f t="shared" ref="D31:D35" si="33">B31-C31</f>
        <v>164</v>
      </c>
      <c r="L31" s="20"/>
      <c r="M31" s="20"/>
      <c r="N31" s="20"/>
      <c r="O31" s="20"/>
    </row>
    <row r="32" spans="1:15" ht="15.75" x14ac:dyDescent="0.25">
      <c r="A32" s="6" t="s">
        <v>7</v>
      </c>
      <c r="B32" s="35">
        <f t="shared" si="31"/>
        <v>179</v>
      </c>
      <c r="C32" s="35">
        <f t="shared" si="32"/>
        <v>26.5</v>
      </c>
      <c r="D32" s="35">
        <f t="shared" si="33"/>
        <v>152.5</v>
      </c>
      <c r="L32" s="25" t="s">
        <v>27</v>
      </c>
      <c r="M32" s="25"/>
      <c r="N32" s="25"/>
      <c r="O32" s="25"/>
    </row>
    <row r="33" spans="1:15" ht="31.5" x14ac:dyDescent="0.25">
      <c r="A33" s="6" t="s">
        <v>8</v>
      </c>
      <c r="B33" s="35">
        <f t="shared" si="31"/>
        <v>203</v>
      </c>
      <c r="C33" s="35">
        <f t="shared" si="32"/>
        <v>25.666666666666668</v>
      </c>
      <c r="D33" s="35">
        <f t="shared" si="33"/>
        <v>177.33333333333334</v>
      </c>
      <c r="L33" s="6" t="s">
        <v>1</v>
      </c>
      <c r="M33" s="6" t="s">
        <v>50</v>
      </c>
      <c r="N33" s="6" t="s">
        <v>28</v>
      </c>
      <c r="O33" s="23" t="s">
        <v>47</v>
      </c>
    </row>
    <row r="34" spans="1:15" ht="15.75" x14ac:dyDescent="0.25">
      <c r="A34" s="6" t="s">
        <v>9</v>
      </c>
      <c r="B34" s="35">
        <f t="shared" si="31"/>
        <v>186.66666666666666</v>
      </c>
      <c r="C34" s="35">
        <f t="shared" si="32"/>
        <v>25.75</v>
      </c>
      <c r="D34" s="35">
        <f t="shared" si="33"/>
        <v>160.91666666666666</v>
      </c>
      <c r="L34" s="6" t="s">
        <v>5</v>
      </c>
      <c r="M34" s="8">
        <f>O25</f>
        <v>9.109730848861285E-3</v>
      </c>
      <c r="N34" s="5">
        <f>O16</f>
        <v>0.77989130434782616</v>
      </c>
      <c r="O34" s="8">
        <f>M34*N34</f>
        <v>7.104599873976057E-3</v>
      </c>
    </row>
    <row r="35" spans="1:15" ht="15.75" x14ac:dyDescent="0.25">
      <c r="A35" s="6" t="s">
        <v>10</v>
      </c>
      <c r="B35" s="35">
        <f t="shared" si="31"/>
        <v>187.66666666666666</v>
      </c>
      <c r="C35" s="35">
        <f t="shared" si="32"/>
        <v>32.916666666666664</v>
      </c>
      <c r="D35" s="35">
        <f t="shared" si="33"/>
        <v>154.75</v>
      </c>
      <c r="L35" s="6" t="s">
        <v>6</v>
      </c>
      <c r="M35" s="8">
        <f t="shared" ref="M35:M39" si="34">O26</f>
        <v>7.9741379310344831E-3</v>
      </c>
      <c r="N35" s="5">
        <f t="shared" ref="N35:N39" si="35">O17</f>
        <v>0.87652173913043474</v>
      </c>
      <c r="O35" s="8">
        <f t="shared" ref="O35:O39" si="36">M35*N35</f>
        <v>6.9895052473763122E-3</v>
      </c>
    </row>
    <row r="36" spans="1:15" ht="15.75" x14ac:dyDescent="0.25">
      <c r="L36" s="6" t="s">
        <v>7</v>
      </c>
      <c r="M36" s="8">
        <f t="shared" si="34"/>
        <v>8.1705426356589138E-3</v>
      </c>
      <c r="N36" s="5">
        <f t="shared" si="35"/>
        <v>0.85597826086956519</v>
      </c>
      <c r="O36" s="8">
        <f t="shared" si="36"/>
        <v>6.9938068756319506E-3</v>
      </c>
    </row>
    <row r="37" spans="1:15" ht="15.75" x14ac:dyDescent="0.25">
      <c r="L37" s="6" t="s">
        <v>8</v>
      </c>
      <c r="M37" s="8">
        <f t="shared" si="34"/>
        <v>7.9497354497354497E-3</v>
      </c>
      <c r="N37" s="5">
        <f t="shared" si="35"/>
        <v>0.87600644122383253</v>
      </c>
      <c r="O37" s="8">
        <f t="shared" si="36"/>
        <v>6.9640194599936952E-3</v>
      </c>
    </row>
    <row r="38" spans="1:15" ht="15.75" x14ac:dyDescent="0.25">
      <c r="L38" s="6" t="s">
        <v>9</v>
      </c>
      <c r="M38" s="8">
        <f t="shared" si="34"/>
        <v>8.0763582966226124E-3</v>
      </c>
      <c r="N38" s="5">
        <f t="shared" si="35"/>
        <v>0.8656521739130435</v>
      </c>
      <c r="O38" s="8">
        <f t="shared" si="36"/>
        <v>6.9913171167720091E-3</v>
      </c>
    </row>
    <row r="39" spans="1:15" ht="15.75" x14ac:dyDescent="0.25">
      <c r="L39" s="6" t="s">
        <v>10</v>
      </c>
      <c r="M39" s="8">
        <f t="shared" si="34"/>
        <v>8.4862385321100922E-3</v>
      </c>
      <c r="N39" s="5">
        <f t="shared" si="35"/>
        <v>0.82826086956521738</v>
      </c>
      <c r="O39" s="8">
        <f t="shared" si="36"/>
        <v>7.0288193059433587E-3</v>
      </c>
    </row>
  </sheetData>
  <mergeCells count="17">
    <mergeCell ref="L32:O32"/>
    <mergeCell ref="AC2:AH2"/>
    <mergeCell ref="AC10:AF10"/>
    <mergeCell ref="AC11:AF11"/>
    <mergeCell ref="F11:I11"/>
    <mergeCell ref="L11:O11"/>
    <mergeCell ref="R11:T11"/>
    <mergeCell ref="L13:O13"/>
    <mergeCell ref="L14:O14"/>
    <mergeCell ref="L23:O23"/>
    <mergeCell ref="F2:J2"/>
    <mergeCell ref="L2:P2"/>
    <mergeCell ref="R2:U2"/>
    <mergeCell ref="W2:AA2"/>
    <mergeCell ref="F10:I10"/>
    <mergeCell ref="L10:O10"/>
    <mergeCell ref="R10:T10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15" sqref="C15"/>
    </sheetView>
  </sheetViews>
  <sheetFormatPr defaultRowHeight="15" x14ac:dyDescent="0.25"/>
  <cols>
    <col min="1" max="1" width="6.5703125" customWidth="1"/>
    <col min="2" max="2" width="25" customWidth="1"/>
    <col min="3" max="3" width="31.5703125" customWidth="1"/>
  </cols>
  <sheetData>
    <row r="1" spans="1:7" ht="15.75" x14ac:dyDescent="0.25">
      <c r="A1" s="45" t="s">
        <v>51</v>
      </c>
      <c r="B1" s="52" t="s">
        <v>52</v>
      </c>
      <c r="C1" s="52" t="s">
        <v>53</v>
      </c>
      <c r="D1" s="45" t="s">
        <v>54</v>
      </c>
      <c r="E1" s="45" t="s">
        <v>55</v>
      </c>
      <c r="F1" s="45" t="s">
        <v>56</v>
      </c>
      <c r="G1" s="45" t="s">
        <v>57</v>
      </c>
    </row>
    <row r="2" spans="1:7" ht="15.75" x14ac:dyDescent="0.25">
      <c r="A2" s="24">
        <v>1</v>
      </c>
      <c r="B2" s="46" t="s">
        <v>58</v>
      </c>
      <c r="C2" s="47" t="s">
        <v>59</v>
      </c>
      <c r="D2" s="45">
        <v>7</v>
      </c>
      <c r="E2" s="45">
        <v>8</v>
      </c>
      <c r="F2" s="45">
        <v>5</v>
      </c>
      <c r="G2" s="12">
        <f>D2*E2*F2</f>
        <v>280</v>
      </c>
    </row>
    <row r="3" spans="1:7" ht="15.75" x14ac:dyDescent="0.25">
      <c r="A3" s="24"/>
      <c r="B3" s="46"/>
      <c r="C3" s="47" t="s">
        <v>60</v>
      </c>
      <c r="D3" s="45">
        <v>8</v>
      </c>
      <c r="E3" s="45">
        <v>2</v>
      </c>
      <c r="F3" s="45">
        <v>4</v>
      </c>
      <c r="G3" s="45">
        <f t="shared" ref="G3:G13" si="0">D3*E3*F3</f>
        <v>64</v>
      </c>
    </row>
    <row r="4" spans="1:7" ht="15.75" x14ac:dyDescent="0.25">
      <c r="A4" s="24">
        <v>2</v>
      </c>
      <c r="B4" s="48" t="s">
        <v>61</v>
      </c>
      <c r="C4" s="49" t="s">
        <v>62</v>
      </c>
      <c r="D4" s="6">
        <v>8</v>
      </c>
      <c r="E4" s="6">
        <v>1</v>
      </c>
      <c r="F4" s="6">
        <v>3</v>
      </c>
      <c r="G4" s="6">
        <f>D4*E4*F4</f>
        <v>24</v>
      </c>
    </row>
    <row r="5" spans="1:7" ht="15.75" x14ac:dyDescent="0.25">
      <c r="A5" s="24"/>
      <c r="B5" s="48"/>
      <c r="C5" s="49" t="s">
        <v>63</v>
      </c>
      <c r="D5" s="6">
        <v>8</v>
      </c>
      <c r="E5" s="6">
        <v>1</v>
      </c>
      <c r="F5" s="6">
        <v>3</v>
      </c>
      <c r="G5" s="6">
        <f t="shared" si="0"/>
        <v>24</v>
      </c>
    </row>
    <row r="6" spans="1:7" ht="15.75" x14ac:dyDescent="0.25">
      <c r="A6" s="24">
        <v>3</v>
      </c>
      <c r="B6" s="48" t="s">
        <v>64</v>
      </c>
      <c r="C6" s="49" t="s">
        <v>65</v>
      </c>
      <c r="D6" s="6">
        <v>2</v>
      </c>
      <c r="E6" s="6">
        <v>3</v>
      </c>
      <c r="F6" s="6">
        <v>2</v>
      </c>
      <c r="G6" s="6">
        <f t="shared" si="0"/>
        <v>12</v>
      </c>
    </row>
    <row r="7" spans="1:7" ht="15.75" x14ac:dyDescent="0.25">
      <c r="A7" s="24"/>
      <c r="B7" s="48"/>
      <c r="C7" s="49" t="s">
        <v>66</v>
      </c>
      <c r="D7" s="6">
        <v>3</v>
      </c>
      <c r="E7" s="6">
        <v>3</v>
      </c>
      <c r="F7" s="6">
        <v>2</v>
      </c>
      <c r="G7" s="6">
        <f t="shared" si="0"/>
        <v>18</v>
      </c>
    </row>
    <row r="8" spans="1:7" ht="15.75" x14ac:dyDescent="0.25">
      <c r="A8" s="24">
        <v>4</v>
      </c>
      <c r="B8" s="48" t="s">
        <v>67</v>
      </c>
      <c r="C8" s="49" t="s">
        <v>68</v>
      </c>
      <c r="D8" s="6">
        <v>6</v>
      </c>
      <c r="E8" s="6">
        <v>1</v>
      </c>
      <c r="F8" s="6">
        <v>4</v>
      </c>
      <c r="G8" s="6">
        <f t="shared" si="0"/>
        <v>24</v>
      </c>
    </row>
    <row r="9" spans="1:7" ht="15.75" x14ac:dyDescent="0.25">
      <c r="A9" s="24"/>
      <c r="B9" s="48"/>
      <c r="C9" s="49" t="s">
        <v>69</v>
      </c>
      <c r="D9" s="6">
        <v>8</v>
      </c>
      <c r="E9" s="6">
        <v>1</v>
      </c>
      <c r="F9" s="6">
        <v>4</v>
      </c>
      <c r="G9" s="6">
        <f t="shared" si="0"/>
        <v>32</v>
      </c>
    </row>
    <row r="10" spans="1:7" ht="15.75" x14ac:dyDescent="0.25">
      <c r="A10" s="24">
        <v>5</v>
      </c>
      <c r="B10" s="48" t="s">
        <v>70</v>
      </c>
      <c r="C10" s="49" t="s">
        <v>71</v>
      </c>
      <c r="D10" s="6">
        <v>2</v>
      </c>
      <c r="E10" s="6">
        <v>1</v>
      </c>
      <c r="F10" s="6">
        <v>4</v>
      </c>
      <c r="G10" s="6">
        <f t="shared" si="0"/>
        <v>8</v>
      </c>
    </row>
    <row r="11" spans="1:7" ht="15.75" x14ac:dyDescent="0.25">
      <c r="A11" s="24"/>
      <c r="B11" s="48"/>
      <c r="C11" s="49" t="s">
        <v>72</v>
      </c>
      <c r="D11" s="6">
        <v>4</v>
      </c>
      <c r="E11" s="6">
        <v>1</v>
      </c>
      <c r="F11" s="6">
        <v>4</v>
      </c>
      <c r="G11" s="6">
        <f t="shared" si="0"/>
        <v>16</v>
      </c>
    </row>
    <row r="12" spans="1:7" ht="15.75" x14ac:dyDescent="0.25">
      <c r="A12" s="6">
        <v>6</v>
      </c>
      <c r="B12" s="50" t="s">
        <v>73</v>
      </c>
      <c r="C12" s="49" t="s">
        <v>74</v>
      </c>
      <c r="D12" s="6">
        <v>8</v>
      </c>
      <c r="E12" s="6">
        <v>1</v>
      </c>
      <c r="F12" s="6">
        <v>6</v>
      </c>
      <c r="G12" s="6">
        <f t="shared" si="0"/>
        <v>48</v>
      </c>
    </row>
    <row r="13" spans="1:7" ht="15.75" x14ac:dyDescent="0.25">
      <c r="A13" s="6">
        <v>7</v>
      </c>
      <c r="B13" s="49" t="s">
        <v>75</v>
      </c>
      <c r="C13" s="49" t="s">
        <v>76</v>
      </c>
      <c r="D13" s="6">
        <v>8</v>
      </c>
      <c r="E13" s="6">
        <v>1</v>
      </c>
      <c r="F13" s="6">
        <v>6</v>
      </c>
      <c r="G13" s="6">
        <f t="shared" si="0"/>
        <v>48</v>
      </c>
    </row>
  </sheetData>
  <mergeCells count="10">
    <mergeCell ref="A8:A9"/>
    <mergeCell ref="B8:B9"/>
    <mergeCell ref="A10:A11"/>
    <mergeCell ref="B10:B11"/>
    <mergeCell ref="A2:A3"/>
    <mergeCell ref="B2:B3"/>
    <mergeCell ref="A4:A5"/>
    <mergeCell ref="B4:B5"/>
    <mergeCell ref="A6:A7"/>
    <mergeCell ref="B6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"/>
  <sheetViews>
    <sheetView tabSelected="1" topLeftCell="J5" workbookViewId="0">
      <selection activeCell="Q12" sqref="Q12"/>
    </sheetView>
  </sheetViews>
  <sheetFormatPr defaultRowHeight="15.75" x14ac:dyDescent="0.25"/>
  <cols>
    <col min="1" max="1" width="9.140625" style="53"/>
    <col min="2" max="2" width="16.85546875" style="53" bestFit="1" customWidth="1"/>
    <col min="3" max="10" width="9.140625" style="53"/>
    <col min="11" max="11" width="27.140625" style="53" customWidth="1"/>
    <col min="12" max="16" width="27.7109375" style="53" customWidth="1"/>
    <col min="17" max="16384" width="9.140625" style="53"/>
  </cols>
  <sheetData>
    <row r="2" spans="2:16" x14ac:dyDescent="0.25">
      <c r="B2" s="54" t="s">
        <v>77</v>
      </c>
      <c r="K2" s="53" t="s">
        <v>78</v>
      </c>
    </row>
    <row r="3" spans="2:16" x14ac:dyDescent="0.25">
      <c r="K3" s="55" t="s">
        <v>52</v>
      </c>
      <c r="L3" s="51" t="s">
        <v>79</v>
      </c>
      <c r="M3" s="51" t="s">
        <v>80</v>
      </c>
      <c r="N3" s="51" t="s">
        <v>81</v>
      </c>
      <c r="O3" s="51" t="s">
        <v>82</v>
      </c>
      <c r="P3" s="51" t="s">
        <v>83</v>
      </c>
    </row>
    <row r="4" spans="2:16" ht="63" x14ac:dyDescent="0.25">
      <c r="K4" s="24" t="s">
        <v>59</v>
      </c>
      <c r="L4" s="56" t="s">
        <v>84</v>
      </c>
      <c r="M4" s="57" t="s">
        <v>85</v>
      </c>
      <c r="N4" s="57" t="s">
        <v>86</v>
      </c>
      <c r="O4" s="23" t="s">
        <v>87</v>
      </c>
      <c r="P4" s="23" t="s">
        <v>88</v>
      </c>
    </row>
    <row r="5" spans="2:16" ht="47.25" x14ac:dyDescent="0.25">
      <c r="K5" s="24"/>
      <c r="L5" s="56"/>
      <c r="M5" s="57" t="s">
        <v>89</v>
      </c>
      <c r="N5" s="57" t="s">
        <v>90</v>
      </c>
      <c r="O5" s="23" t="s">
        <v>91</v>
      </c>
      <c r="P5" s="23"/>
    </row>
    <row r="6" spans="2:16" ht="47.25" x14ac:dyDescent="0.25">
      <c r="K6" s="24"/>
      <c r="L6" s="56"/>
      <c r="M6" s="57" t="s">
        <v>92</v>
      </c>
      <c r="N6" s="57" t="s">
        <v>93</v>
      </c>
      <c r="O6" s="23" t="s">
        <v>94</v>
      </c>
      <c r="P6" s="23" t="s">
        <v>95</v>
      </c>
    </row>
    <row r="7" spans="2:16" ht="47.25" x14ac:dyDescent="0.25">
      <c r="K7" s="24"/>
      <c r="L7" s="56"/>
      <c r="M7" s="57" t="s">
        <v>65</v>
      </c>
      <c r="N7" s="57" t="s">
        <v>96</v>
      </c>
      <c r="O7" s="23" t="s">
        <v>97</v>
      </c>
      <c r="P7" s="23" t="s">
        <v>98</v>
      </c>
    </row>
    <row r="9" spans="2:16" x14ac:dyDescent="0.25">
      <c r="K9" s="52" t="s">
        <v>52</v>
      </c>
      <c r="L9" s="45" t="s">
        <v>99</v>
      </c>
      <c r="M9" s="37" t="s">
        <v>100</v>
      </c>
      <c r="N9" s="37"/>
      <c r="O9" s="37"/>
    </row>
    <row r="10" spans="2:16" ht="47.25" x14ac:dyDescent="0.25">
      <c r="K10" s="24" t="s">
        <v>59</v>
      </c>
      <c r="L10" s="23" t="str">
        <f>P4</f>
        <v>Tidak ada sistem pelatihan rutin atau panduan standar penggunaan mesin</v>
      </c>
      <c r="M10" s="58" t="s">
        <v>101</v>
      </c>
      <c r="N10" s="58"/>
      <c r="O10" s="58"/>
    </row>
    <row r="11" spans="2:16" ht="47.25" x14ac:dyDescent="0.25">
      <c r="K11" s="24"/>
      <c r="L11" s="23" t="str">
        <f>O5</f>
        <v>Tidak ada program pelatihan rutin untuk menggunakan mesin dengan benar</v>
      </c>
      <c r="M11" s="58" t="s">
        <v>102</v>
      </c>
      <c r="N11" s="58"/>
      <c r="O11" s="58"/>
    </row>
    <row r="12" spans="2:16" ht="31.5" x14ac:dyDescent="0.25">
      <c r="K12" s="24"/>
      <c r="L12" s="23" t="str">
        <f>P6</f>
        <v>Tidak ada kontrol kualitas bahan baku</v>
      </c>
      <c r="M12" s="56" t="s">
        <v>104</v>
      </c>
      <c r="N12" s="56"/>
      <c r="O12" s="56"/>
    </row>
    <row r="13" spans="2:16" ht="47.25" x14ac:dyDescent="0.25">
      <c r="K13" s="24"/>
      <c r="L13" s="23" t="str">
        <f>P7</f>
        <v>Proses penggulungan supllier tidak dilakukan dengan optimal</v>
      </c>
      <c r="M13" s="56" t="s">
        <v>103</v>
      </c>
      <c r="N13" s="56"/>
      <c r="O13" s="56"/>
    </row>
  </sheetData>
  <mergeCells count="8">
    <mergeCell ref="K4:K7"/>
    <mergeCell ref="L4:L7"/>
    <mergeCell ref="K10:K13"/>
    <mergeCell ref="M10:O10"/>
    <mergeCell ref="M9:O9"/>
    <mergeCell ref="M11:O11"/>
    <mergeCell ref="M12:O12"/>
    <mergeCell ref="M13:O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OEE</vt:lpstr>
      <vt:lpstr>FMEA</vt:lpstr>
      <vt:lpstr>RCA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</dc:creator>
  <cp:lastModifiedBy>RANI</cp:lastModifiedBy>
  <dcterms:created xsi:type="dcterms:W3CDTF">2025-01-30T08:43:34Z</dcterms:created>
  <dcterms:modified xsi:type="dcterms:W3CDTF">2025-02-03T05:17:32Z</dcterms:modified>
</cp:coreProperties>
</file>